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D86" lockStructure="1"/>
  <bookViews>
    <workbookView xWindow="480" yWindow="30" windowWidth="11520" windowHeight="57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Foglio1!$A$1:$R$40</definedName>
  </definedNames>
  <calcPr calcId="144525"/>
</workbook>
</file>

<file path=xl/calcChain.xml><?xml version="1.0" encoding="utf-8"?>
<calcChain xmlns="http://schemas.openxmlformats.org/spreadsheetml/2006/main">
  <c r="F200" i="1" l="1"/>
  <c r="F8" i="1" s="1"/>
  <c r="J212" i="1" s="1"/>
  <c r="F201" i="1"/>
  <c r="K8" i="1" s="1"/>
  <c r="F199" i="1"/>
  <c r="F198" i="1"/>
  <c r="E229" i="1" s="1"/>
  <c r="F38" i="1" s="1"/>
  <c r="P254" i="1"/>
  <c r="P253" i="1"/>
  <c r="P252" i="1"/>
  <c r="P251" i="1"/>
  <c r="P250" i="1"/>
  <c r="J254" i="1"/>
  <c r="J253" i="1"/>
  <c r="J252" i="1"/>
  <c r="J251" i="1"/>
  <c r="J250" i="1"/>
  <c r="G264" i="1"/>
  <c r="F259" i="1"/>
  <c r="O259" i="1" s="1"/>
  <c r="I12" i="1"/>
  <c r="P212" i="1" l="1"/>
  <c r="P216" i="1"/>
  <c r="P214" i="1"/>
  <c r="P215" i="1"/>
  <c r="P213" i="1"/>
  <c r="O257" i="1"/>
  <c r="O262" i="1" s="1"/>
  <c r="J31" i="1" s="1"/>
  <c r="M12" i="1"/>
  <c r="C14" i="1"/>
  <c r="I14" i="1"/>
  <c r="M14" i="1"/>
  <c r="C16" i="1"/>
  <c r="I16" i="1"/>
  <c r="M16" i="1"/>
  <c r="C18" i="1"/>
  <c r="I18" i="1"/>
  <c r="M18" i="1"/>
  <c r="I20" i="1"/>
  <c r="M20" i="1"/>
  <c r="J216" i="1" l="1"/>
  <c r="J213" i="1"/>
  <c r="J214" i="1"/>
  <c r="J215" i="1"/>
  <c r="F221" i="1"/>
  <c r="O222" i="1" l="1"/>
  <c r="O26" i="1" s="1"/>
  <c r="O221" i="1"/>
  <c r="O25" i="1" s="1"/>
  <c r="P12" i="1"/>
  <c r="P18" i="1"/>
  <c r="P14" i="1"/>
  <c r="P20" i="1"/>
  <c r="C206" i="1" l="1"/>
  <c r="B17" i="1" s="1"/>
  <c r="P16" i="1"/>
  <c r="H208" i="1"/>
  <c r="F21" i="1" s="1"/>
  <c r="C207" i="1"/>
  <c r="B19" i="1" s="1"/>
  <c r="C208" i="1"/>
  <c r="B21" i="1" s="1"/>
  <c r="H207" i="1"/>
  <c r="F19" i="1" s="1"/>
  <c r="H206" i="1"/>
  <c r="F17" i="1" s="1"/>
  <c r="C205" i="1"/>
  <c r="B15" i="1" s="1"/>
  <c r="H205" i="1"/>
  <c r="F15" i="1" s="1"/>
  <c r="C204" i="1"/>
  <c r="B13" i="1" s="1"/>
  <c r="H204" i="1"/>
  <c r="F13" i="1" s="1"/>
  <c r="O219" i="1"/>
  <c r="O225" i="1" s="1"/>
  <c r="O30" i="1" l="1"/>
  <c r="O224" i="1"/>
  <c r="J229" i="1" s="1"/>
  <c r="J38" i="1" s="1"/>
  <c r="O23" i="1"/>
  <c r="O28" i="1" l="1"/>
  <c r="O227" i="1" s="1"/>
  <c r="O35" i="1" s="1"/>
  <c r="O229" i="1"/>
  <c r="O38" i="1" s="1"/>
  <c r="G226" i="1"/>
  <c r="F32" i="1" s="1"/>
</calcChain>
</file>

<file path=xl/sharedStrings.xml><?xml version="1.0" encoding="utf-8"?>
<sst xmlns="http://schemas.openxmlformats.org/spreadsheetml/2006/main" count="83" uniqueCount="65">
  <si>
    <t>REDDITO LORDO</t>
  </si>
  <si>
    <t>ONERI DEDUCIBILI</t>
  </si>
  <si>
    <t>REDDITO IMPONIBILE</t>
  </si>
  <si>
    <t>ALIQUOTE</t>
  </si>
  <si>
    <t>FINO A</t>
  </si>
  <si>
    <t xml:space="preserve">DA </t>
  </si>
  <si>
    <t>A</t>
  </si>
  <si>
    <t>S</t>
  </si>
  <si>
    <t>C</t>
  </si>
  <si>
    <t>G</t>
  </si>
  <si>
    <t>L</t>
  </si>
  <si>
    <t>I</t>
  </si>
  <si>
    <t>O</t>
  </si>
  <si>
    <t>N</t>
  </si>
  <si>
    <t>OLTRE</t>
  </si>
  <si>
    <t>IMPORTO</t>
  </si>
  <si>
    <t>TOTALE</t>
  </si>
  <si>
    <t>DETRAZIONI IMPOSTE</t>
  </si>
  <si>
    <t>FINO</t>
  </si>
  <si>
    <t>Scaglioni</t>
  </si>
  <si>
    <t>Aliquote</t>
  </si>
  <si>
    <t>ONERI DETRAIBILI</t>
  </si>
  <si>
    <t>DETRAZIONI IMPOSTE 19%</t>
  </si>
  <si>
    <t>IMPORTO IMPOSTE AL NETTO DEGLI ONERI DEDUCIBILI E DETRAIBILI</t>
  </si>
  <si>
    <t xml:space="preserve">C O N T E G G I     I R P E F </t>
  </si>
  <si>
    <t>IMPORTO IMPOSTE AL NETTO DEI BENEFICI CONSEGUENTI GLI ONERI DEDUCIBILI E DETRAIBILI</t>
  </si>
  <si>
    <t>SE(F8&lt;=E212;0;SE(F8&gt;E213;E213-A213;F8-E212))</t>
  </si>
  <si>
    <t>F11</t>
  </si>
  <si>
    <t>SE(P212=0;"";J212)</t>
  </si>
  <si>
    <t>SE(P213=0;"";J213)</t>
  </si>
  <si>
    <t>F13</t>
  </si>
  <si>
    <t>SE(P214=0;"";J214)</t>
  </si>
  <si>
    <t>F15</t>
  </si>
  <si>
    <t>B13</t>
  </si>
  <si>
    <t>B15</t>
  </si>
  <si>
    <t>B17</t>
  </si>
  <si>
    <t>B19</t>
  </si>
  <si>
    <t>F17</t>
  </si>
  <si>
    <t>SE(P215=0;"";J215)</t>
  </si>
  <si>
    <t>B20</t>
  </si>
  <si>
    <t>F19</t>
  </si>
  <si>
    <t>SE(P216=0;"";J216)</t>
  </si>
  <si>
    <t>Aliquota media</t>
  </si>
  <si>
    <t>F32</t>
  </si>
  <si>
    <t xml:space="preserve">Aliquota media : </t>
  </si>
  <si>
    <t>Importo imposte senza</t>
  </si>
  <si>
    <t>deduzioni/detrazioni</t>
  </si>
  <si>
    <t>Beneficio fiscale</t>
  </si>
  <si>
    <t>Conteggi senza tenere conto delle deduzioni e delle detrazioni</t>
  </si>
  <si>
    <t>SE(F4&lt;=E250;F4*A270;E250*A270)</t>
  </si>
  <si>
    <t>SE(F4&lt;=E250;0;SE(F4&gt;E251;(E251-E250)*A271;(F4-E250)*A271))</t>
  </si>
  <si>
    <t>SE(F4&lt;=E251;0;SE(F4&gt;E252;(E252-E251)*A272;(F4-E251)*A272))</t>
  </si>
  <si>
    <t>SE(F4&lt;=E252;0;SE(F4&gt;E253;(E253-E252)*A273;(F4-E252)*A273))</t>
  </si>
  <si>
    <t>SE(F4&lt;=E253;0;SE(F4&gt;E253;(F4-E254)*A274))</t>
  </si>
  <si>
    <t>IMPORTO IMPOSTE SENZA TENERE CONTO DEGLI ONERI DEDUCIBILI E DETRAIBILI</t>
  </si>
  <si>
    <t>SE(F8="";"";SE(F8&lt;=E212;F8*A232;E212*A232))</t>
  </si>
  <si>
    <t>SE(F8="";"";SE(F8&lt;=E212;0;SE(F8&gt;E213;(E213-E212)*A233;(F8-E212)*A233)))</t>
  </si>
  <si>
    <t>SE(F8="";"";SE(F8&lt;=E213;0;SE(F8&gt;E214;(E214-E213)*A234;(F8-E213)*A234)))</t>
  </si>
  <si>
    <t>SE(F8="";"";SE(F8&lt;=E214;0;SE(F8&gt;E215;(E215-E214)*A235;(F8-E214)*A235)))</t>
  </si>
  <si>
    <t>SE(F8="";"";SE(F8&lt;=E215;0;SE(F8&gt;E215;(F8-E216)*A236)))</t>
  </si>
  <si>
    <t>Reddito netto</t>
  </si>
  <si>
    <t>Reddito netto :</t>
  </si>
  <si>
    <t>-</t>
  </si>
  <si>
    <t>Aggiornamento a Maggio 2016</t>
  </si>
  <si>
    <t>www.assiweb.net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</si>
</sst>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4" xfId="0" applyBorder="1"/>
    <xf numFmtId="0" fontId="0" fillId="0" borderId="0" xfId="0" applyBorder="1" applyAlignment="1"/>
    <xf numFmtId="0" fontId="0" fillId="0" borderId="0" xfId="0" applyBorder="1"/>
    <xf numFmtId="9" fontId="0" fillId="0" borderId="0" xfId="0" applyNumberFormat="1"/>
    <xf numFmtId="0" fontId="1" fillId="0" borderId="0" xfId="0" applyFont="1"/>
    <xf numFmtId="0" fontId="0" fillId="3" borderId="0" xfId="0" applyFill="1"/>
    <xf numFmtId="0" fontId="0" fillId="3" borderId="2" xfId="0" applyFill="1" applyBorder="1"/>
    <xf numFmtId="0" fontId="3" fillId="3" borderId="0" xfId="0" applyFont="1" applyFill="1"/>
    <xf numFmtId="0" fontId="4" fillId="3" borderId="0" xfId="0" applyFont="1" applyFill="1"/>
    <xf numFmtId="0" fontId="3" fillId="0" borderId="0" xfId="0" applyFont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2" xfId="0" applyFont="1" applyBorder="1"/>
    <xf numFmtId="0" fontId="3" fillId="0" borderId="14" xfId="0" applyFont="1" applyBorder="1"/>
    <xf numFmtId="0" fontId="3" fillId="3" borderId="0" xfId="0" applyFont="1" applyFill="1" applyAlignment="1">
      <alignment horizontal="center"/>
    </xf>
    <xf numFmtId="0" fontId="3" fillId="3" borderId="4" xfId="0" applyFont="1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7" fillId="3" borderId="0" xfId="0" applyFont="1" applyFill="1"/>
    <xf numFmtId="0" fontId="6" fillId="3" borderId="0" xfId="0" applyFont="1" applyFill="1"/>
    <xf numFmtId="0" fontId="7" fillId="0" borderId="0" xfId="0" applyFont="1"/>
    <xf numFmtId="0" fontId="9" fillId="3" borderId="0" xfId="0" applyFont="1" applyFill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/>
    <xf numFmtId="0" fontId="11" fillId="3" borderId="2" xfId="0" applyFont="1" applyFill="1" applyBorder="1"/>
    <xf numFmtId="0" fontId="9" fillId="0" borderId="0" xfId="0" applyFont="1" applyAlignment="1">
      <alignment horizontal="center"/>
    </xf>
    <xf numFmtId="0" fontId="16" fillId="3" borderId="0" xfId="1" applyFont="1" applyFill="1"/>
    <xf numFmtId="164" fontId="12" fillId="3" borderId="0" xfId="0" applyNumberFormat="1" applyFont="1" applyFill="1" applyAlignment="1">
      <alignment horizontal="center" vertical="center"/>
    </xf>
    <xf numFmtId="10" fontId="8" fillId="5" borderId="7" xfId="0" applyNumberFormat="1" applyFont="1" applyFill="1" applyBorder="1" applyAlignment="1">
      <alignment horizontal="center" vertical="center"/>
    </xf>
    <xf numFmtId="10" fontId="8" fillId="5" borderId="8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10" fontId="8" fillId="5" borderId="1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4" borderId="6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164" fontId="14" fillId="4" borderId="9" xfId="0" applyNumberFormat="1" applyFont="1" applyFill="1" applyBorder="1" applyAlignment="1">
      <alignment horizontal="center" vertical="center"/>
    </xf>
    <xf numFmtId="164" fontId="14" fillId="4" borderId="10" xfId="0" applyNumberFormat="1" applyFont="1" applyFill="1" applyBorder="1" applyAlignment="1">
      <alignment horizontal="center" vertical="center"/>
    </xf>
    <xf numFmtId="164" fontId="14" fillId="4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13" fillId="7" borderId="7" xfId="0" applyNumberFormat="1" applyFont="1" applyFill="1" applyBorder="1" applyAlignment="1">
      <alignment horizontal="center" vertical="center"/>
    </xf>
    <xf numFmtId="164" fontId="13" fillId="7" borderId="6" xfId="0" applyNumberFormat="1" applyFont="1" applyFill="1" applyBorder="1" applyAlignment="1">
      <alignment horizontal="center" vertical="center"/>
    </xf>
    <xf numFmtId="164" fontId="13" fillId="7" borderId="8" xfId="0" applyNumberFormat="1" applyFont="1" applyFill="1" applyBorder="1" applyAlignment="1">
      <alignment horizontal="center" vertical="center"/>
    </xf>
    <xf numFmtId="164" fontId="13" fillId="7" borderId="9" xfId="0" applyNumberFormat="1" applyFont="1" applyFill="1" applyBorder="1" applyAlignment="1">
      <alignment horizontal="center" vertical="center"/>
    </xf>
    <xf numFmtId="164" fontId="13" fillId="7" borderId="10" xfId="0" applyNumberFormat="1" applyFont="1" applyFill="1" applyBorder="1" applyAlignment="1">
      <alignment horizontal="center" vertical="center"/>
    </xf>
    <xf numFmtId="164" fontId="13" fillId="7" borderId="11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14" fillId="6" borderId="7" xfId="0" applyNumberFormat="1" applyFont="1" applyFill="1" applyBorder="1" applyAlignment="1">
      <alignment horizontal="center" vertical="center"/>
    </xf>
    <xf numFmtId="164" fontId="14" fillId="6" borderId="6" xfId="0" applyNumberFormat="1" applyFont="1" applyFill="1" applyBorder="1" applyAlignment="1">
      <alignment horizontal="center" vertical="center"/>
    </xf>
    <xf numFmtId="164" fontId="14" fillId="6" borderId="8" xfId="0" applyNumberFormat="1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164" fontId="14" fillId="6" borderId="10" xfId="0" applyNumberFormat="1" applyFont="1" applyFill="1" applyBorder="1" applyAlignment="1">
      <alignment horizontal="center" vertical="center"/>
    </xf>
    <xf numFmtId="164" fontId="14" fillId="6" borderId="1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15" fillId="8" borderId="17" xfId="0" applyNumberFormat="1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8" fillId="5" borderId="1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10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CCFFCC"/>
      <color rgb="FFFF99FF"/>
      <color rgb="FF66FF33"/>
      <color rgb="FFF2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309562</xdr:colOff>
      <xdr:row>0</xdr:row>
      <xdr:rowOff>0</xdr:rowOff>
    </xdr:from>
    <xdr:to>
      <xdr:col>16</xdr:col>
      <xdr:colOff>234997</xdr:colOff>
      <xdr:row>5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1187" y="0"/>
          <a:ext cx="1195435" cy="112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iweb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1"/>
  <sheetViews>
    <sheetView tabSelected="1" zoomScale="120" zoomScaleNormal="120" workbookViewId="0">
      <selection activeCell="X16" sqref="X16"/>
    </sheetView>
  </sheetViews>
  <sheetFormatPr defaultColWidth="4.7109375" defaultRowHeight="15" x14ac:dyDescent="0.25"/>
  <cols>
    <col min="8" max="8" width="4.5703125" customWidth="1"/>
    <col min="14" max="14" width="9.5703125" customWidth="1"/>
    <col min="21" max="21" width="5" bestFit="1" customWidth="1"/>
  </cols>
  <sheetData>
    <row r="1" spans="1:78" x14ac:dyDescent="0.25">
      <c r="A1" s="6"/>
      <c r="B1" s="6"/>
      <c r="C1" s="6"/>
      <c r="D1" s="85" t="s">
        <v>24</v>
      </c>
      <c r="E1" s="85"/>
      <c r="F1" s="85"/>
      <c r="G1" s="85"/>
      <c r="H1" s="85"/>
      <c r="I1" s="85"/>
      <c r="J1" s="85"/>
      <c r="K1" s="85"/>
      <c r="L1" s="85"/>
      <c r="M1" s="8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x14ac:dyDescent="0.25">
      <c r="A2" s="6"/>
      <c r="B2" s="6"/>
      <c r="C2" s="6"/>
      <c r="D2" s="85"/>
      <c r="E2" s="85"/>
      <c r="F2" s="85"/>
      <c r="G2" s="85"/>
      <c r="H2" s="85"/>
      <c r="I2" s="85"/>
      <c r="J2" s="85"/>
      <c r="K2" s="85"/>
      <c r="L2" s="85"/>
      <c r="M2" s="8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78" ht="16.5" thickBot="1" x14ac:dyDescent="0.3">
      <c r="A4" s="9" t="s">
        <v>0</v>
      </c>
      <c r="B4" s="6"/>
      <c r="C4" s="6"/>
      <c r="D4" s="6"/>
      <c r="E4" s="6"/>
      <c r="F4" s="87">
        <v>70000</v>
      </c>
      <c r="G4" s="88"/>
      <c r="H4" s="88"/>
      <c r="I4" s="88"/>
      <c r="J4" s="8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</row>
    <row r="5" spans="1:78" ht="15.75" thickBot="1" x14ac:dyDescent="0.3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ht="15.75" thickBot="1" x14ac:dyDescent="0.3">
      <c r="A6" s="9" t="s">
        <v>1</v>
      </c>
      <c r="B6" s="6"/>
      <c r="C6" s="6"/>
      <c r="D6" s="6"/>
      <c r="E6" s="6"/>
      <c r="F6" s="60"/>
      <c r="G6" s="61"/>
      <c r="H6" s="61"/>
      <c r="I6" s="61"/>
      <c r="J6" s="6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ht="15.75" thickBot="1" x14ac:dyDescent="0.3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63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ht="19.5" thickBot="1" x14ac:dyDescent="0.35">
      <c r="A8" s="9" t="s">
        <v>2</v>
      </c>
      <c r="B8" s="6"/>
      <c r="C8" s="6"/>
      <c r="D8" s="6"/>
      <c r="E8" s="6"/>
      <c r="F8" s="90">
        <f>F200</f>
        <v>70000</v>
      </c>
      <c r="G8" s="91"/>
      <c r="H8" s="91"/>
      <c r="I8" s="91"/>
      <c r="J8" s="92"/>
      <c r="K8" s="28" t="str">
        <f>F201</f>
        <v/>
      </c>
      <c r="L8" s="6"/>
      <c r="M8" s="31" t="s">
        <v>64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 x14ac:dyDescent="0.25">
      <c r="A9" s="6"/>
      <c r="B9" s="6"/>
      <c r="C9" s="6"/>
      <c r="D9" s="6"/>
      <c r="E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</row>
    <row r="10" spans="1:78" x14ac:dyDescent="0.25">
      <c r="A10" s="6"/>
      <c r="B10" s="6"/>
      <c r="C10" s="11" t="s">
        <v>7</v>
      </c>
      <c r="D10" s="12" t="s">
        <v>8</v>
      </c>
      <c r="E10" s="12" t="s">
        <v>6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3" t="s">
        <v>11</v>
      </c>
      <c r="L10" s="10"/>
      <c r="M10" s="14" t="s">
        <v>3</v>
      </c>
      <c r="N10" s="15"/>
      <c r="O10" s="10"/>
      <c r="P10" s="98" t="s">
        <v>15</v>
      </c>
      <c r="Q10" s="99"/>
      <c r="R10" s="100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</row>
    <row r="11" spans="1:78" ht="15.75" thickBot="1" x14ac:dyDescent="0.3">
      <c r="A11" s="6"/>
      <c r="B11" s="22"/>
      <c r="D11" s="6"/>
      <c r="E11" s="6"/>
      <c r="F11" s="86"/>
      <c r="G11" s="86"/>
      <c r="H11" s="8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ht="15.75" thickBot="1" x14ac:dyDescent="0.3">
      <c r="A12" s="6"/>
      <c r="B12" s="6"/>
      <c r="C12" s="8"/>
      <c r="D12" s="8" t="s">
        <v>4</v>
      </c>
      <c r="E12" s="8"/>
      <c r="F12" s="8"/>
      <c r="G12" s="8"/>
      <c r="H12" s="8"/>
      <c r="I12" s="93">
        <f>E212</f>
        <v>15000</v>
      </c>
      <c r="J12" s="94"/>
      <c r="K12" s="95"/>
      <c r="L12" s="8"/>
      <c r="M12" s="96">
        <f>A232</f>
        <v>0.23</v>
      </c>
      <c r="N12" s="97"/>
      <c r="O12" s="8"/>
      <c r="P12" s="74">
        <f>P212</f>
        <v>3450</v>
      </c>
      <c r="Q12" s="75"/>
      <c r="R12" s="76"/>
      <c r="S12" s="6"/>
      <c r="T12" s="6"/>
      <c r="U12" s="6"/>
      <c r="V12" s="6"/>
      <c r="W12" s="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ht="15.75" thickBot="1" x14ac:dyDescent="0.3">
      <c r="A13" s="21"/>
      <c r="B13" s="22" t="str">
        <f>C204</f>
        <v>Imponibile al 23%</v>
      </c>
      <c r="C13" s="23"/>
      <c r="D13" s="22"/>
      <c r="E13" s="22"/>
      <c r="F13" s="56">
        <f>H204</f>
        <v>15000</v>
      </c>
      <c r="G13" s="56"/>
      <c r="H13" s="56"/>
      <c r="I13" s="8"/>
      <c r="J13" s="8"/>
      <c r="K13" s="8"/>
      <c r="L13" s="8"/>
      <c r="M13" s="8"/>
      <c r="N13" s="8"/>
      <c r="O13" s="8"/>
      <c r="P13" s="8"/>
      <c r="Q13" s="8"/>
      <c r="R13" s="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ht="15.75" thickBot="1" x14ac:dyDescent="0.3">
      <c r="A14" s="6" t="s">
        <v>5</v>
      </c>
      <c r="B14" s="6"/>
      <c r="C14" s="57">
        <f>A213</f>
        <v>15001</v>
      </c>
      <c r="D14" s="58"/>
      <c r="E14" s="59"/>
      <c r="F14" s="8"/>
      <c r="G14" s="16" t="s">
        <v>6</v>
      </c>
      <c r="H14" s="8"/>
      <c r="I14" s="57">
        <f>E213</f>
        <v>28000</v>
      </c>
      <c r="J14" s="58"/>
      <c r="K14" s="59"/>
      <c r="L14" s="8"/>
      <c r="M14" s="71">
        <f>A233</f>
        <v>0.27</v>
      </c>
      <c r="N14" s="72"/>
      <c r="O14" s="8"/>
      <c r="P14" s="74">
        <f>P213</f>
        <v>3510.0000000000005</v>
      </c>
      <c r="Q14" s="75"/>
      <c r="R14" s="7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15.75" thickBot="1" x14ac:dyDescent="0.3">
      <c r="A15" s="6"/>
      <c r="B15" s="22" t="str">
        <f>C205</f>
        <v>Imponibile al 27%</v>
      </c>
      <c r="C15" s="22"/>
      <c r="D15" s="22"/>
      <c r="E15" s="22"/>
      <c r="F15" s="56">
        <f>H205</f>
        <v>13000</v>
      </c>
      <c r="G15" s="56"/>
      <c r="H15" s="56"/>
      <c r="I15" s="8"/>
      <c r="J15" s="8"/>
      <c r="K15" s="8"/>
      <c r="L15" s="8"/>
      <c r="M15" s="8"/>
      <c r="N15" s="8"/>
      <c r="O15" s="8"/>
      <c r="P15" s="8"/>
      <c r="Q15" s="8"/>
      <c r="R15" s="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15.75" thickBot="1" x14ac:dyDescent="0.3">
      <c r="A16" s="6" t="s">
        <v>5</v>
      </c>
      <c r="B16" s="6"/>
      <c r="C16" s="57">
        <f>A214</f>
        <v>28001</v>
      </c>
      <c r="D16" s="58"/>
      <c r="E16" s="59"/>
      <c r="F16" s="8"/>
      <c r="G16" s="16" t="s">
        <v>6</v>
      </c>
      <c r="H16" s="8"/>
      <c r="I16" s="57">
        <f>E214</f>
        <v>55000</v>
      </c>
      <c r="J16" s="58"/>
      <c r="K16" s="59"/>
      <c r="L16" s="8"/>
      <c r="M16" s="71">
        <f>A234</f>
        <v>0.38</v>
      </c>
      <c r="N16" s="72"/>
      <c r="O16" s="8"/>
      <c r="P16" s="74">
        <f>P214</f>
        <v>10260</v>
      </c>
      <c r="Q16" s="75"/>
      <c r="R16" s="7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15.75" thickBot="1" x14ac:dyDescent="0.3">
      <c r="A17" s="6"/>
      <c r="B17" s="22" t="str">
        <f>C206</f>
        <v>Imponibile al 38%</v>
      </c>
      <c r="C17" s="8"/>
      <c r="D17" s="8"/>
      <c r="E17" s="8"/>
      <c r="F17" s="56">
        <f>H206</f>
        <v>27000</v>
      </c>
      <c r="G17" s="56"/>
      <c r="H17" s="56"/>
      <c r="I17" s="8"/>
      <c r="J17" s="8"/>
      <c r="K17" s="8"/>
      <c r="L17" s="8"/>
      <c r="M17" s="8"/>
      <c r="N17" s="8"/>
      <c r="O17" s="8"/>
      <c r="P17" s="8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5.75" thickBot="1" x14ac:dyDescent="0.3">
      <c r="A18" s="6" t="s">
        <v>5</v>
      </c>
      <c r="B18" s="6"/>
      <c r="C18" s="57">
        <f>A215</f>
        <v>55001</v>
      </c>
      <c r="D18" s="58"/>
      <c r="E18" s="59"/>
      <c r="F18" s="8"/>
      <c r="G18" s="16" t="s">
        <v>6</v>
      </c>
      <c r="H18" s="8"/>
      <c r="I18" s="57">
        <f>E215</f>
        <v>75000</v>
      </c>
      <c r="J18" s="58"/>
      <c r="K18" s="59"/>
      <c r="L18" s="8"/>
      <c r="M18" s="71">
        <f>A235</f>
        <v>0.41</v>
      </c>
      <c r="N18" s="72"/>
      <c r="O18" s="8"/>
      <c r="P18" s="74">
        <f>P215</f>
        <v>6150</v>
      </c>
      <c r="Q18" s="75"/>
      <c r="R18" s="7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5.75" thickBot="1" x14ac:dyDescent="0.3">
      <c r="A19" s="6"/>
      <c r="B19" s="22" t="str">
        <f>C207</f>
        <v>Imponibile al 41%</v>
      </c>
      <c r="C19" s="22"/>
      <c r="D19" s="22"/>
      <c r="E19" s="22"/>
      <c r="F19" s="56">
        <f>H207</f>
        <v>15000</v>
      </c>
      <c r="G19" s="56"/>
      <c r="H19" s="56"/>
      <c r="I19" s="8"/>
      <c r="J19" s="8"/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5.75" thickBot="1" x14ac:dyDescent="0.3">
      <c r="A20" s="6"/>
      <c r="B20" s="6"/>
      <c r="C20" s="8"/>
      <c r="D20" s="8" t="s">
        <v>14</v>
      </c>
      <c r="E20" s="8"/>
      <c r="F20" s="8"/>
      <c r="G20" s="8"/>
      <c r="H20" s="8"/>
      <c r="I20" s="57">
        <f>E216</f>
        <v>75000</v>
      </c>
      <c r="J20" s="58"/>
      <c r="K20" s="59"/>
      <c r="L20" s="8"/>
      <c r="M20" s="71">
        <f>A236</f>
        <v>0.43</v>
      </c>
      <c r="N20" s="72"/>
      <c r="O20" s="8"/>
      <c r="P20" s="74">
        <f>P216</f>
        <v>0</v>
      </c>
      <c r="Q20" s="75"/>
      <c r="R20" s="7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x14ac:dyDescent="0.25">
      <c r="A21" s="6"/>
      <c r="B21" s="22" t="str">
        <f>C208</f>
        <v>Imponibile al 43%</v>
      </c>
      <c r="C21" s="22"/>
      <c r="D21" s="22"/>
      <c r="E21" s="22"/>
      <c r="F21" s="56" t="str">
        <f>H208</f>
        <v/>
      </c>
      <c r="G21" s="56"/>
      <c r="H21" s="56"/>
      <c r="I21" s="8"/>
      <c r="J21" s="8"/>
      <c r="K21" s="8"/>
      <c r="L21" s="8"/>
      <c r="M21" s="8"/>
      <c r="N21" s="8"/>
      <c r="O21" s="17"/>
      <c r="P21" s="17"/>
      <c r="Q21" s="17"/>
      <c r="R21" s="17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15.75" thickBot="1" x14ac:dyDescent="0.3">
      <c r="A22" s="6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ht="15.75" thickBot="1" x14ac:dyDescent="0.3">
      <c r="A23" s="6"/>
      <c r="B23" s="6"/>
      <c r="C23" s="8"/>
      <c r="D23" s="8"/>
      <c r="E23" s="8"/>
      <c r="F23" s="8"/>
      <c r="G23" s="8"/>
      <c r="H23" s="8"/>
      <c r="I23" s="8"/>
      <c r="J23" s="8"/>
      <c r="K23" s="8"/>
      <c r="L23" s="8" t="s">
        <v>16</v>
      </c>
      <c r="M23" s="8"/>
      <c r="N23" s="8"/>
      <c r="O23" s="74">
        <f>O219</f>
        <v>23370</v>
      </c>
      <c r="P23" s="75"/>
      <c r="Q23" s="75"/>
      <c r="R23" s="7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ht="15.75" thickBot="1" x14ac:dyDescent="0.3">
      <c r="A24" s="6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ht="15.75" thickBot="1" x14ac:dyDescent="0.3">
      <c r="A25" s="6"/>
      <c r="B25" s="8" t="s">
        <v>21</v>
      </c>
      <c r="C25" s="8"/>
      <c r="D25" s="8"/>
      <c r="E25" s="8"/>
      <c r="F25" s="60"/>
      <c r="G25" s="61"/>
      <c r="H25" s="61"/>
      <c r="I25" s="62"/>
      <c r="J25" s="10" t="s">
        <v>22</v>
      </c>
      <c r="K25" s="10"/>
      <c r="L25" s="10"/>
      <c r="M25" s="10"/>
      <c r="N25" s="10"/>
      <c r="O25" s="74">
        <f>O221</f>
        <v>0</v>
      </c>
      <c r="P25" s="75"/>
      <c r="Q25" s="75"/>
      <c r="R25" s="7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ht="15.75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9" t="str">
        <f>O222</f>
        <v/>
      </c>
      <c r="P26" s="7"/>
      <c r="Q26" s="7"/>
      <c r="R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ht="15.75" thickBo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5" customHeight="1" x14ac:dyDescent="0.25">
      <c r="A28" s="6"/>
      <c r="B28" s="63" t="s">
        <v>25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39">
        <f>O224</f>
        <v>23370</v>
      </c>
      <c r="P28" s="40"/>
      <c r="Q28" s="40"/>
      <c r="R28" s="41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ht="15.75" customHeight="1" thickBot="1" x14ac:dyDescent="0.3">
      <c r="A29" s="6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42"/>
      <c r="P29" s="43"/>
      <c r="Q29" s="43"/>
      <c r="R29" s="44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ht="15.75" thickBo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8" t="str">
        <f>O225</f>
        <v/>
      </c>
      <c r="P30" s="28"/>
      <c r="Q30" s="28"/>
      <c r="R30" s="28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ht="15.75" thickBot="1" x14ac:dyDescent="0.3">
      <c r="A31" s="6"/>
      <c r="B31" s="6"/>
      <c r="C31" s="6"/>
      <c r="D31" s="6"/>
      <c r="E31" s="6"/>
      <c r="F31" s="6"/>
      <c r="G31" s="6"/>
      <c r="H31" s="6"/>
      <c r="I31" s="6"/>
      <c r="J31" s="65">
        <f>O262</f>
        <v>23370</v>
      </c>
      <c r="K31" s="66"/>
      <c r="L31" s="66"/>
      <c r="M31" s="6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ht="15.75" thickBot="1" x14ac:dyDescent="0.3">
      <c r="A32" s="6"/>
      <c r="B32" s="37" t="s">
        <v>44</v>
      </c>
      <c r="C32" s="37"/>
      <c r="D32" s="37"/>
      <c r="E32" s="38"/>
      <c r="F32" s="33">
        <f>G226</f>
        <v>0.33385714285714285</v>
      </c>
      <c r="G32" s="34"/>
      <c r="H32" s="6"/>
      <c r="I32" s="6"/>
      <c r="J32" s="68"/>
      <c r="K32" s="69"/>
      <c r="L32" s="69"/>
      <c r="M32" s="7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9" ht="15.75" thickBot="1" x14ac:dyDescent="0.3">
      <c r="A33" s="6"/>
      <c r="B33" s="37"/>
      <c r="C33" s="37"/>
      <c r="D33" s="37"/>
      <c r="E33" s="38"/>
      <c r="F33" s="35"/>
      <c r="G33" s="36"/>
      <c r="H33" s="6"/>
      <c r="I33" s="6"/>
      <c r="J33" s="9" t="s">
        <v>45</v>
      </c>
      <c r="K33" s="9"/>
      <c r="L33" s="9"/>
      <c r="M33" s="9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9" ht="15.75" thickBot="1" x14ac:dyDescent="0.3">
      <c r="A34" s="6"/>
      <c r="B34" s="6"/>
      <c r="C34" s="6"/>
      <c r="D34" s="6"/>
      <c r="E34" s="6"/>
      <c r="F34" s="6"/>
      <c r="G34" s="6"/>
      <c r="H34" s="6"/>
      <c r="I34" s="6"/>
      <c r="J34" s="9" t="s">
        <v>46</v>
      </c>
      <c r="K34" s="25"/>
      <c r="L34" s="9"/>
      <c r="M34" s="9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9" x14ac:dyDescent="0.25">
      <c r="A35" s="6"/>
      <c r="B35" s="6"/>
      <c r="C35" s="6"/>
      <c r="D35" s="6"/>
      <c r="E35" s="6"/>
      <c r="F35" s="6"/>
      <c r="G35" s="6"/>
      <c r="H35" s="6"/>
      <c r="I35" s="6"/>
      <c r="J35" s="73" t="s">
        <v>47</v>
      </c>
      <c r="K35" s="73"/>
      <c r="L35" s="73"/>
      <c r="M35" s="73"/>
      <c r="N35" s="6"/>
      <c r="O35" s="50">
        <f>O227</f>
        <v>0</v>
      </c>
      <c r="P35" s="51"/>
      <c r="Q35" s="51"/>
      <c r="R35" s="52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9" ht="15.75" thickBot="1" x14ac:dyDescent="0.3">
      <c r="A36" s="6"/>
      <c r="B36" s="6"/>
      <c r="C36" s="6"/>
      <c r="D36" s="6"/>
      <c r="E36" s="6"/>
      <c r="F36" s="6"/>
      <c r="G36" s="6"/>
      <c r="H36" s="6"/>
      <c r="I36" s="6"/>
      <c r="J36" s="73"/>
      <c r="K36" s="73"/>
      <c r="L36" s="73"/>
      <c r="M36" s="73"/>
      <c r="N36" s="6"/>
      <c r="O36" s="53"/>
      <c r="P36" s="54"/>
      <c r="Q36" s="54"/>
      <c r="R36" s="55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9" ht="15.75" thickBo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5" customHeight="1" thickTop="1" x14ac:dyDescent="0.25">
      <c r="A38" s="83" t="s">
        <v>61</v>
      </c>
      <c r="B38" s="83"/>
      <c r="C38" s="83"/>
      <c r="D38" s="83"/>
      <c r="E38" s="83"/>
      <c r="F38" s="32">
        <f>E229</f>
        <v>70000</v>
      </c>
      <c r="G38" s="84"/>
      <c r="H38" s="84"/>
      <c r="I38" s="83" t="s">
        <v>62</v>
      </c>
      <c r="J38" s="32">
        <f>J229</f>
        <v>23370</v>
      </c>
      <c r="K38" s="32"/>
      <c r="L38" s="32"/>
      <c r="M38" s="32"/>
      <c r="N38" s="6"/>
      <c r="O38" s="77">
        <f>O229</f>
        <v>46630</v>
      </c>
      <c r="P38" s="78"/>
      <c r="Q38" s="78"/>
      <c r="R38" s="79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ht="15.75" customHeight="1" thickBot="1" x14ac:dyDescent="0.3">
      <c r="A39" s="83"/>
      <c r="B39" s="83"/>
      <c r="C39" s="83"/>
      <c r="D39" s="83"/>
      <c r="E39" s="83"/>
      <c r="F39" s="84"/>
      <c r="G39" s="84"/>
      <c r="H39" s="84"/>
      <c r="I39" s="83"/>
      <c r="J39" s="32"/>
      <c r="K39" s="32"/>
      <c r="L39" s="32"/>
      <c r="M39" s="32"/>
      <c r="N39" s="6"/>
      <c r="O39" s="80"/>
      <c r="P39" s="81"/>
      <c r="Q39" s="81"/>
      <c r="R39" s="82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ht="15.75" thickTop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7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CA51" s="6"/>
    </row>
    <row r="52" spans="1:7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7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7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7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7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7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7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7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7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7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7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7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7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idden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hidden="1" customHeight="1" x14ac:dyDescent="0.25"/>
    <row r="102" spans="1:33" ht="15" hidden="1" customHeight="1" x14ac:dyDescent="0.25"/>
    <row r="103" spans="1:33" ht="15" hidden="1" customHeight="1" x14ac:dyDescent="0.25"/>
    <row r="104" spans="1:33" ht="15" hidden="1" customHeight="1" x14ac:dyDescent="0.25"/>
    <row r="105" spans="1:33" ht="15" hidden="1" customHeight="1" x14ac:dyDescent="0.25"/>
    <row r="106" spans="1:33" ht="15" hidden="1" customHeight="1" x14ac:dyDescent="0.25"/>
    <row r="107" spans="1:33" ht="15" hidden="1" customHeight="1" x14ac:dyDescent="0.25"/>
    <row r="108" spans="1:33" ht="15" hidden="1" customHeight="1" x14ac:dyDescent="0.25"/>
    <row r="109" spans="1:33" ht="15" hidden="1" customHeight="1" x14ac:dyDescent="0.25"/>
    <row r="110" spans="1:33" ht="15" hidden="1" customHeight="1" x14ac:dyDescent="0.25"/>
    <row r="111" spans="1:33" ht="15" hidden="1" customHeight="1" x14ac:dyDescent="0.25"/>
    <row r="112" spans="1:33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spans="2:11" ht="15" hidden="1" customHeight="1" x14ac:dyDescent="0.25"/>
    <row r="194" spans="2:11" ht="15" hidden="1" customHeight="1" x14ac:dyDescent="0.25"/>
    <row r="195" spans="2:11" ht="15" hidden="1" customHeight="1" x14ac:dyDescent="0.25"/>
    <row r="196" spans="2:11" ht="15" hidden="1" customHeight="1" x14ac:dyDescent="0.25"/>
    <row r="197" spans="2:11" ht="15" hidden="1" customHeight="1" thickBot="1" x14ac:dyDescent="0.3"/>
    <row r="198" spans="2:11" ht="15" hidden="1" customHeight="1" thickBot="1" x14ac:dyDescent="0.3">
      <c r="F198" s="101">
        <f>F4</f>
        <v>70000</v>
      </c>
      <c r="G198" s="48"/>
      <c r="H198" s="48"/>
      <c r="I198" s="48"/>
      <c r="J198" s="49"/>
    </row>
    <row r="199" spans="2:11" ht="15" hidden="1" customHeight="1" thickBot="1" x14ac:dyDescent="0.3">
      <c r="F199" s="101">
        <f>F6</f>
        <v>0</v>
      </c>
      <c r="G199" s="48"/>
      <c r="H199" s="48"/>
      <c r="I199" s="48"/>
      <c r="J199" s="49"/>
    </row>
    <row r="200" spans="2:11" ht="15" hidden="1" customHeight="1" thickBot="1" x14ac:dyDescent="0.3">
      <c r="F200" s="47">
        <f>IF(F4&lt;=0,0,IF(F4-F6&lt;=0,0,F4-F6))</f>
        <v>70000</v>
      </c>
      <c r="G200" s="48"/>
      <c r="H200" s="48"/>
      <c r="I200" s="48"/>
      <c r="J200" s="49"/>
    </row>
    <row r="201" spans="2:11" ht="15" hidden="1" customHeight="1" x14ac:dyDescent="0.25">
      <c r="F201" t="str">
        <f>IF(F4="","",IF(F4-F6&lt;0,"Imponibile negativo",IF(F4-F6=0,"Non c'è imponibile","")))</f>
        <v/>
      </c>
    </row>
    <row r="202" spans="2:11" ht="15" hidden="1" customHeight="1" x14ac:dyDescent="0.25"/>
    <row r="203" spans="2:11" ht="15" hidden="1" customHeight="1" x14ac:dyDescent="0.25"/>
    <row r="204" spans="2:11" ht="15" hidden="1" customHeight="1" x14ac:dyDescent="0.25">
      <c r="B204" t="s">
        <v>33</v>
      </c>
      <c r="C204" s="22" t="str">
        <f>IF(P212=0,"","Imponibile al 23%")</f>
        <v>Imponibile al 23%</v>
      </c>
      <c r="G204" t="s">
        <v>27</v>
      </c>
      <c r="H204" s="46">
        <f>IF(P12=0,"",J212)</f>
        <v>15000</v>
      </c>
      <c r="I204" s="46"/>
      <c r="J204" s="46"/>
      <c r="K204" t="s">
        <v>28</v>
      </c>
    </row>
    <row r="205" spans="2:11" ht="15" hidden="1" customHeight="1" x14ac:dyDescent="0.25">
      <c r="B205" t="s">
        <v>34</v>
      </c>
      <c r="C205" s="22" t="str">
        <f>IF(P213=0,"","Imponibile al 27%")</f>
        <v>Imponibile al 27%</v>
      </c>
      <c r="G205" t="s">
        <v>30</v>
      </c>
      <c r="H205" s="46">
        <f>IF(P213=0,"",J213)</f>
        <v>13000</v>
      </c>
      <c r="I205" s="46"/>
      <c r="J205" s="46"/>
      <c r="K205" t="s">
        <v>29</v>
      </c>
    </row>
    <row r="206" spans="2:11" ht="15" hidden="1" customHeight="1" x14ac:dyDescent="0.25">
      <c r="B206" t="s">
        <v>35</v>
      </c>
      <c r="C206" s="22" t="str">
        <f>IF(P214=0,"","Imponibile al 38%")</f>
        <v>Imponibile al 38%</v>
      </c>
      <c r="G206" t="s">
        <v>32</v>
      </c>
      <c r="H206" s="46">
        <f>IF(P214=0,"",J214)</f>
        <v>27000</v>
      </c>
      <c r="I206" s="46"/>
      <c r="J206" s="46"/>
      <c r="K206" t="s">
        <v>31</v>
      </c>
    </row>
    <row r="207" spans="2:11" ht="15" hidden="1" customHeight="1" x14ac:dyDescent="0.25">
      <c r="B207" t="s">
        <v>36</v>
      </c>
      <c r="C207" s="22" t="str">
        <f>IF(P215=0,"","Imponibile al 41%")</f>
        <v>Imponibile al 41%</v>
      </c>
      <c r="G207" t="s">
        <v>37</v>
      </c>
      <c r="H207" s="46">
        <f>IF(P215=0,"",J215)</f>
        <v>15000</v>
      </c>
      <c r="I207" s="46"/>
      <c r="J207" s="46"/>
      <c r="K207" t="s">
        <v>38</v>
      </c>
    </row>
    <row r="208" spans="2:11" ht="15" hidden="1" customHeight="1" x14ac:dyDescent="0.25">
      <c r="B208" t="s">
        <v>39</v>
      </c>
      <c r="C208" s="22" t="str">
        <f>IF(P215=0,"","Imponibile al 43%")</f>
        <v>Imponibile al 43%</v>
      </c>
      <c r="G208" t="s">
        <v>40</v>
      </c>
      <c r="H208" s="46" t="str">
        <f>IF(P216=0,"",J216)</f>
        <v/>
      </c>
      <c r="I208" s="46"/>
      <c r="J208" s="46"/>
      <c r="K208" t="s">
        <v>41</v>
      </c>
    </row>
    <row r="209" spans="1:22" ht="15" hidden="1" customHeight="1" x14ac:dyDescent="0.25"/>
    <row r="210" spans="1:22" ht="15" hidden="1" customHeight="1" x14ac:dyDescent="0.25">
      <c r="C210" s="5" t="s">
        <v>19</v>
      </c>
      <c r="U210" t="s">
        <v>26</v>
      </c>
    </row>
    <row r="211" spans="1:22" ht="15.75" hidden="1" customHeight="1" thickBot="1" x14ac:dyDescent="0.3"/>
    <row r="212" spans="1:22" ht="15.75" hidden="1" customHeight="1" thickBot="1" x14ac:dyDescent="0.3">
      <c r="B212" t="s">
        <v>18</v>
      </c>
      <c r="E212" s="45">
        <v>15000</v>
      </c>
      <c r="F212" s="45"/>
      <c r="G212" s="45"/>
      <c r="H212" s="45"/>
      <c r="I212">
        <v>23</v>
      </c>
      <c r="J212" s="45">
        <f>IF(F8&gt;E212,E212,F8)</f>
        <v>15000</v>
      </c>
      <c r="K212" s="45"/>
      <c r="L212" s="45"/>
      <c r="M212">
        <v>230</v>
      </c>
      <c r="N212">
        <v>23</v>
      </c>
      <c r="P212" s="47">
        <f>IF(F8="","",IF(F8&lt;=E212,F8*A232,E212*A232))</f>
        <v>3450</v>
      </c>
      <c r="Q212" s="48"/>
      <c r="R212" s="49"/>
      <c r="T212" s="18" t="s">
        <v>55</v>
      </c>
      <c r="U212" s="19"/>
      <c r="V212" s="20"/>
    </row>
    <row r="213" spans="1:22" ht="15.75" hidden="1" customHeight="1" thickBot="1" x14ac:dyDescent="0.3">
      <c r="A213" s="45">
        <v>15001</v>
      </c>
      <c r="B213" s="45"/>
      <c r="C213" s="45"/>
      <c r="D213" s="45"/>
      <c r="E213" s="45">
        <v>28000</v>
      </c>
      <c r="F213" s="45"/>
      <c r="G213" s="45"/>
      <c r="H213" s="45"/>
      <c r="I213">
        <v>27</v>
      </c>
      <c r="J213" s="45">
        <f>IF(F8&lt;=E212,0,IF(F8&gt;E213,E213-E212,F8-E212))</f>
        <v>13000</v>
      </c>
      <c r="K213" s="45"/>
      <c r="L213" s="45"/>
      <c r="M213">
        <v>231</v>
      </c>
      <c r="N213">
        <v>27</v>
      </c>
      <c r="P213" s="47">
        <f>IF(F8="","",IF(F8&lt;=E212,0,IF(F8&gt;E213,(E213-E212)*A233,(F8-E212)*A233)))</f>
        <v>3510.0000000000005</v>
      </c>
      <c r="Q213" s="48"/>
      <c r="R213" s="49"/>
      <c r="T213" s="18" t="s">
        <v>56</v>
      </c>
      <c r="U213" s="19"/>
      <c r="V213" s="20"/>
    </row>
    <row r="214" spans="1:22" ht="15.75" hidden="1" customHeight="1" thickBot="1" x14ac:dyDescent="0.3">
      <c r="A214" s="45">
        <v>28001</v>
      </c>
      <c r="B214" s="45"/>
      <c r="C214" s="45"/>
      <c r="D214" s="45"/>
      <c r="E214" s="45">
        <v>55000</v>
      </c>
      <c r="F214" s="45"/>
      <c r="G214" s="45"/>
      <c r="H214" s="45"/>
      <c r="I214">
        <v>38</v>
      </c>
      <c r="J214" s="45">
        <f>IF(F8&lt;=E213,0,IF(F8&gt;E214,E214-E213,F8-E213))</f>
        <v>27000</v>
      </c>
      <c r="K214" s="45"/>
      <c r="L214" s="45"/>
      <c r="M214">
        <v>232</v>
      </c>
      <c r="N214">
        <v>38</v>
      </c>
      <c r="P214" s="47">
        <f>IF(F8="","",IF(F8&lt;=E213,0,IF(F8&gt;E214,(E214-E213)*A234,(F8-E213)*A234)))</f>
        <v>10260</v>
      </c>
      <c r="Q214" s="48"/>
      <c r="R214" s="49"/>
      <c r="T214" s="18" t="s">
        <v>57</v>
      </c>
      <c r="U214" s="19"/>
      <c r="V214" s="20"/>
    </row>
    <row r="215" spans="1:22" ht="15.75" hidden="1" customHeight="1" thickBot="1" x14ac:dyDescent="0.3">
      <c r="A215" s="45">
        <v>55001</v>
      </c>
      <c r="B215" s="45"/>
      <c r="C215" s="45"/>
      <c r="D215" s="45"/>
      <c r="E215" s="45">
        <v>75000</v>
      </c>
      <c r="F215" s="45"/>
      <c r="G215" s="45"/>
      <c r="H215" s="45"/>
      <c r="I215">
        <v>41</v>
      </c>
      <c r="J215" s="45">
        <f>IF(F8&lt;=E214,0,IF(F8&gt;E215,E215-E214,F8-E214))</f>
        <v>15000</v>
      </c>
      <c r="K215" s="45"/>
      <c r="L215" s="45"/>
      <c r="M215">
        <v>233</v>
      </c>
      <c r="N215">
        <v>41</v>
      </c>
      <c r="P215" s="47">
        <f>IF(F8="","",IF(F8&lt;=E214,0,IF(F8&gt;E215,(E215-E214)*A235,(F8-E214)*A235)))</f>
        <v>6150</v>
      </c>
      <c r="Q215" s="48"/>
      <c r="R215" s="49"/>
      <c r="T215" s="18" t="s">
        <v>58</v>
      </c>
      <c r="U215" s="19"/>
      <c r="V215" s="20"/>
    </row>
    <row r="216" spans="1:22" ht="15.75" hidden="1" customHeight="1" thickBot="1" x14ac:dyDescent="0.3">
      <c r="A216" s="2"/>
      <c r="B216" s="2" t="s">
        <v>14</v>
      </c>
      <c r="C216" s="2"/>
      <c r="D216" s="2"/>
      <c r="E216" s="45">
        <v>75000</v>
      </c>
      <c r="F216" s="45"/>
      <c r="G216" s="45"/>
      <c r="H216" s="45"/>
      <c r="I216" s="3">
        <v>43</v>
      </c>
      <c r="J216" s="45">
        <f>IF(F8&lt;=E215,0,IF(F8&gt;E215,F8-E215))</f>
        <v>0</v>
      </c>
      <c r="K216" s="45"/>
      <c r="L216" s="45"/>
      <c r="M216">
        <v>234</v>
      </c>
      <c r="N216">
        <v>43</v>
      </c>
      <c r="P216" s="47">
        <f>IF(F8="","",IF(F8&lt;=E215,0,IF(F8&gt;E215,(F8-E216)*A236)))</f>
        <v>0</v>
      </c>
      <c r="Q216" s="48"/>
      <c r="R216" s="49"/>
      <c r="T216" s="18" t="s">
        <v>59</v>
      </c>
      <c r="U216" s="19"/>
      <c r="V216" s="20"/>
    </row>
    <row r="217" spans="1:22" ht="15" hidden="1" customHeight="1" x14ac:dyDescent="0.25">
      <c r="E217" s="2"/>
      <c r="F217" s="2"/>
      <c r="G217" s="2"/>
      <c r="H217" s="2"/>
      <c r="O217" s="1"/>
      <c r="P217" s="1"/>
      <c r="Q217" s="1"/>
      <c r="R217" s="1"/>
    </row>
    <row r="218" spans="1:22" ht="15.75" hidden="1" customHeight="1" thickBot="1" x14ac:dyDescent="0.3"/>
    <row r="219" spans="1:22" ht="15.75" hidden="1" customHeight="1" thickBot="1" x14ac:dyDescent="0.3">
      <c r="L219" t="s">
        <v>16</v>
      </c>
      <c r="O219" s="47">
        <f>SUM(P212:P216)</f>
        <v>23370</v>
      </c>
      <c r="P219" s="48"/>
      <c r="Q219" s="48"/>
      <c r="R219" s="49"/>
    </row>
    <row r="220" spans="1:22" ht="15.75" hidden="1" customHeight="1" thickBot="1" x14ac:dyDescent="0.3"/>
    <row r="221" spans="1:22" ht="15.75" hidden="1" customHeight="1" thickBot="1" x14ac:dyDescent="0.3">
      <c r="B221" t="s">
        <v>21</v>
      </c>
      <c r="F221" s="107">
        <f>F25</f>
        <v>0</v>
      </c>
      <c r="G221" s="108"/>
      <c r="H221" s="108"/>
      <c r="I221" s="109"/>
      <c r="J221" t="s">
        <v>17</v>
      </c>
      <c r="O221" s="47">
        <f>IF(F8&lt;=0,0,F221*19%)</f>
        <v>0</v>
      </c>
      <c r="P221" s="48"/>
      <c r="Q221" s="48"/>
      <c r="R221" s="49"/>
    </row>
    <row r="222" spans="1:22" ht="15" hidden="1" customHeight="1" x14ac:dyDescent="0.25">
      <c r="O222" s="105" t="str">
        <f>IF(F25="","",IF(F25&lt;=0,"",IF(F4&lt;=0,"",IF(F8&lt;=0,"Non c'é imponibile",IF(F221&lt;=0,"","")))))</f>
        <v/>
      </c>
      <c r="P222" s="105"/>
      <c r="Q222" s="105"/>
      <c r="R222" s="105"/>
    </row>
    <row r="223" spans="1:22" ht="15.75" hidden="1" customHeight="1" thickBot="1" x14ac:dyDescent="0.3"/>
    <row r="224" spans="1:22" ht="15.75" hidden="1" customHeight="1" thickBot="1" x14ac:dyDescent="0.3">
      <c r="B224" t="s">
        <v>23</v>
      </c>
      <c r="O224" s="47">
        <f>IF(F8&lt;=0,0,IF(O219-O221&lt;=0,0,O219-O221))</f>
        <v>23370</v>
      </c>
      <c r="P224" s="48"/>
      <c r="Q224" s="48"/>
      <c r="R224" s="49"/>
    </row>
    <row r="225" spans="1:18" ht="15" hidden="1" customHeight="1" x14ac:dyDescent="0.25">
      <c r="O225" s="105" t="str">
        <f>IF(F4&lt;=0,"",IF(F8&lt;=0,"Non c'é imponibile",IF(O219-O221&lt;=0,"Saldo dare/avere &lt;= 0","")))</f>
        <v/>
      </c>
      <c r="P225" s="105"/>
      <c r="Q225" s="105"/>
      <c r="R225" s="105"/>
    </row>
    <row r="226" spans="1:18" ht="15" hidden="1" customHeight="1" thickBot="1" x14ac:dyDescent="0.3">
      <c r="B226" t="s">
        <v>43</v>
      </c>
      <c r="C226" t="s">
        <v>42</v>
      </c>
      <c r="G226" s="106">
        <f>IF(F8=0,"",O224/F4)</f>
        <v>0.33385714285714285</v>
      </c>
      <c r="H226" s="106"/>
    </row>
    <row r="227" spans="1:18" ht="15" hidden="1" customHeight="1" thickBot="1" x14ac:dyDescent="0.3">
      <c r="O227" s="47">
        <f>IF(J31=0,"",+J31-O28)</f>
        <v>0</v>
      </c>
      <c r="P227" s="48"/>
      <c r="Q227" s="48"/>
      <c r="R227" s="49"/>
    </row>
    <row r="228" spans="1:18" ht="15" hidden="1" customHeight="1" thickBot="1" x14ac:dyDescent="0.3"/>
    <row r="229" spans="1:18" ht="15" hidden="1" customHeight="1" thickBot="1" x14ac:dyDescent="0.3">
      <c r="B229" t="s">
        <v>60</v>
      </c>
      <c r="E229" s="101">
        <f>F198</f>
        <v>70000</v>
      </c>
      <c r="F229" s="48"/>
      <c r="G229" s="48"/>
      <c r="H229" s="49"/>
      <c r="I229" s="30" t="s">
        <v>62</v>
      </c>
      <c r="J229" s="102">
        <f>O224</f>
        <v>23370</v>
      </c>
      <c r="K229" s="103"/>
      <c r="L229" s="103"/>
      <c r="M229" s="104"/>
      <c r="O229" s="101">
        <f>F198-O224</f>
        <v>46630</v>
      </c>
      <c r="P229" s="48"/>
      <c r="Q229" s="48"/>
      <c r="R229" s="49"/>
    </row>
    <row r="230" spans="1:18" ht="15" hidden="1" customHeight="1" x14ac:dyDescent="0.25">
      <c r="A230" t="s">
        <v>20</v>
      </c>
    </row>
    <row r="231" spans="1:18" ht="15" hidden="1" customHeight="1" x14ac:dyDescent="0.25"/>
    <row r="232" spans="1:18" ht="15" hidden="1" customHeight="1" x14ac:dyDescent="0.25">
      <c r="A232" s="4">
        <v>0.23</v>
      </c>
    </row>
    <row r="233" spans="1:18" ht="15" hidden="1" customHeight="1" x14ac:dyDescent="0.25">
      <c r="A233" s="4">
        <v>0.27</v>
      </c>
    </row>
    <row r="234" spans="1:18" ht="15" hidden="1" customHeight="1" x14ac:dyDescent="0.25">
      <c r="A234" s="4">
        <v>0.38</v>
      </c>
    </row>
    <row r="235" spans="1:18" ht="15" hidden="1" customHeight="1" x14ac:dyDescent="0.25">
      <c r="A235" s="4">
        <v>0.41</v>
      </c>
    </row>
    <row r="236" spans="1:18" ht="15" hidden="1" customHeight="1" x14ac:dyDescent="0.25">
      <c r="A236" s="4">
        <v>0.43</v>
      </c>
    </row>
    <row r="237" spans="1:18" ht="15" hidden="1" customHeight="1" x14ac:dyDescent="0.25"/>
    <row r="238" spans="1:18" ht="15" hidden="1" customHeight="1" x14ac:dyDescent="0.25"/>
    <row r="239" spans="1:18" ht="15" hidden="1" customHeight="1" x14ac:dyDescent="0.25"/>
    <row r="240" spans="1:18" ht="15" hidden="1" customHeight="1" x14ac:dyDescent="0.25"/>
    <row r="241" spans="1:22" ht="15" hidden="1" customHeight="1" x14ac:dyDescent="0.25"/>
    <row r="242" spans="1:22" ht="15" hidden="1" customHeight="1" x14ac:dyDescent="0.25"/>
    <row r="243" spans="1:22" ht="15" hidden="1" customHeight="1" x14ac:dyDescent="0.25"/>
    <row r="244" spans="1:22" ht="15" hidden="1" customHeight="1" x14ac:dyDescent="0.25"/>
    <row r="245" spans="1:22" ht="15" hidden="1" customHeight="1" x14ac:dyDescent="0.25"/>
    <row r="246" spans="1:22" ht="15" hidden="1" customHeight="1" x14ac:dyDescent="0.25"/>
    <row r="247" spans="1:22" ht="15" hidden="1" customHeight="1" x14ac:dyDescent="0.25">
      <c r="A247" s="26" t="s">
        <v>48</v>
      </c>
    </row>
    <row r="248" spans="1:22" ht="15" hidden="1" customHeight="1" x14ac:dyDescent="0.25"/>
    <row r="249" spans="1:22" ht="15" hidden="1" customHeight="1" thickBot="1" x14ac:dyDescent="0.3"/>
    <row r="250" spans="1:22" ht="15" hidden="1" customHeight="1" thickBot="1" x14ac:dyDescent="0.3">
      <c r="B250" t="s">
        <v>18</v>
      </c>
      <c r="E250" s="45">
        <v>15000</v>
      </c>
      <c r="F250" s="45"/>
      <c r="G250" s="45"/>
      <c r="H250" s="45"/>
      <c r="I250">
        <v>23</v>
      </c>
      <c r="J250" s="45">
        <f>IF(F4&gt;E250,E250,F4)</f>
        <v>15000</v>
      </c>
      <c r="K250" s="45"/>
      <c r="L250" s="45"/>
      <c r="M250">
        <v>230</v>
      </c>
      <c r="N250">
        <v>23</v>
      </c>
      <c r="P250" s="47">
        <f>IF(F4&lt;=E250,F4*A270,E250*A270)</f>
        <v>3450</v>
      </c>
      <c r="Q250" s="48"/>
      <c r="R250" s="49"/>
      <c r="T250" s="18" t="s">
        <v>49</v>
      </c>
      <c r="U250" s="19"/>
      <c r="V250" s="20"/>
    </row>
    <row r="251" spans="1:22" ht="15.75" hidden="1" customHeight="1" thickBot="1" x14ac:dyDescent="0.3">
      <c r="A251" s="45">
        <v>15001</v>
      </c>
      <c r="B251" s="45"/>
      <c r="C251" s="45"/>
      <c r="D251" s="45"/>
      <c r="E251" s="45">
        <v>28000</v>
      </c>
      <c r="F251" s="45"/>
      <c r="G251" s="45"/>
      <c r="H251" s="45"/>
      <c r="I251">
        <v>27</v>
      </c>
      <c r="J251" s="45">
        <f>IF(F4&lt;=E250,0,IF(F4&gt;E251,E251-E250,F4-E250))</f>
        <v>13000</v>
      </c>
      <c r="K251" s="45"/>
      <c r="L251" s="45"/>
      <c r="M251">
        <v>231</v>
      </c>
      <c r="N251">
        <v>27</v>
      </c>
      <c r="P251" s="47">
        <f>IF(F4&lt;=E250,0,IF(F4&gt;E251,(E251-E250)*A271,(F4-E250)*A271))</f>
        <v>3510.0000000000005</v>
      </c>
      <c r="Q251" s="48"/>
      <c r="R251" s="49"/>
      <c r="T251" s="18" t="s">
        <v>50</v>
      </c>
      <c r="U251" s="19"/>
      <c r="V251" s="20"/>
    </row>
    <row r="252" spans="1:22" ht="15.75" hidden="1" customHeight="1" thickBot="1" x14ac:dyDescent="0.3">
      <c r="A252" s="45">
        <v>28001</v>
      </c>
      <c r="B252" s="45"/>
      <c r="C252" s="45"/>
      <c r="D252" s="45"/>
      <c r="E252" s="45">
        <v>55000</v>
      </c>
      <c r="F252" s="45"/>
      <c r="G252" s="45"/>
      <c r="H252" s="45"/>
      <c r="I252">
        <v>38</v>
      </c>
      <c r="J252" s="45">
        <f>IF(F4&lt;=E251,0,IF(F4&gt;E252,E252-E251,F4-E251))</f>
        <v>27000</v>
      </c>
      <c r="K252" s="45"/>
      <c r="L252" s="45"/>
      <c r="M252">
        <v>232</v>
      </c>
      <c r="N252">
        <v>38</v>
      </c>
      <c r="P252" s="47">
        <f>IF(F4&lt;=E251,0,IF(F4&gt;E252,(E252-E251)*A272,(F4-E251)*A272))</f>
        <v>10260</v>
      </c>
      <c r="Q252" s="48"/>
      <c r="R252" s="49"/>
      <c r="T252" s="18" t="s">
        <v>51</v>
      </c>
      <c r="U252" s="19"/>
      <c r="V252" s="20"/>
    </row>
    <row r="253" spans="1:22" ht="15.75" hidden="1" customHeight="1" thickBot="1" x14ac:dyDescent="0.3">
      <c r="A253" s="45">
        <v>55001</v>
      </c>
      <c r="B253" s="45"/>
      <c r="C253" s="45"/>
      <c r="D253" s="45"/>
      <c r="E253" s="45">
        <v>75000</v>
      </c>
      <c r="F253" s="45"/>
      <c r="G253" s="45"/>
      <c r="H253" s="45"/>
      <c r="I253">
        <v>41</v>
      </c>
      <c r="J253" s="45">
        <f>IF(F4&lt;=E252,0,IF(F4&gt;E253,E253-E252,F4-E252))</f>
        <v>15000</v>
      </c>
      <c r="K253" s="45"/>
      <c r="L253" s="45"/>
      <c r="M253">
        <v>233</v>
      </c>
      <c r="N253">
        <v>41</v>
      </c>
      <c r="P253" s="47">
        <f>IF(F4&lt;=E252,0,IF(F4&gt;E253,(E253-E252)*A273,(F4-E252)*A273))</f>
        <v>6150</v>
      </c>
      <c r="Q253" s="48"/>
      <c r="R253" s="49"/>
      <c r="T253" s="18" t="s">
        <v>52</v>
      </c>
      <c r="U253" s="19"/>
      <c r="V253" s="20"/>
    </row>
    <row r="254" spans="1:22" ht="15.75" hidden="1" customHeight="1" thickBot="1" x14ac:dyDescent="0.3">
      <c r="A254" s="2"/>
      <c r="B254" s="2" t="s">
        <v>14</v>
      </c>
      <c r="C254" s="2"/>
      <c r="D254" s="2"/>
      <c r="E254" s="45">
        <v>75000</v>
      </c>
      <c r="F254" s="45"/>
      <c r="G254" s="45"/>
      <c r="H254" s="45"/>
      <c r="I254" s="3">
        <v>43</v>
      </c>
      <c r="J254" s="45">
        <f>IF(F4&lt;=E253,0,IF(F4&gt;E253,F4-E253))</f>
        <v>0</v>
      </c>
      <c r="K254" s="45"/>
      <c r="L254" s="45"/>
      <c r="M254">
        <v>234</v>
      </c>
      <c r="N254">
        <v>43</v>
      </c>
      <c r="P254" s="47">
        <f>IF(F4&lt;=E253,0,IF(F4&gt;E253,(F4-E254)*A274))</f>
        <v>0</v>
      </c>
      <c r="Q254" s="48"/>
      <c r="R254" s="49"/>
      <c r="T254" s="18" t="s">
        <v>53</v>
      </c>
      <c r="U254" s="19"/>
      <c r="V254" s="20"/>
    </row>
    <row r="255" spans="1:22" ht="15.75" hidden="1" customHeight="1" x14ac:dyDescent="0.25">
      <c r="E255" s="2"/>
      <c r="F255" s="2"/>
      <c r="G255" s="2"/>
      <c r="H255" s="2"/>
      <c r="O255" s="1"/>
      <c r="P255" s="1"/>
      <c r="Q255" s="1"/>
      <c r="R255" s="1"/>
    </row>
    <row r="256" spans="1:22" ht="15.75" hidden="1" customHeight="1" thickBot="1" x14ac:dyDescent="0.3"/>
    <row r="257" spans="1:18" ht="15.75" hidden="1" customHeight="1" thickBot="1" x14ac:dyDescent="0.3">
      <c r="L257" t="s">
        <v>16</v>
      </c>
      <c r="O257" s="47">
        <f>SUM(P250:P254)</f>
        <v>23370</v>
      </c>
      <c r="P257" s="48"/>
      <c r="Q257" s="48"/>
      <c r="R257" s="49"/>
    </row>
    <row r="258" spans="1:18" ht="15.75" hidden="1" customHeight="1" thickBot="1" x14ac:dyDescent="0.3"/>
    <row r="259" spans="1:18" ht="15.75" hidden="1" customHeight="1" thickBot="1" x14ac:dyDescent="0.3">
      <c r="B259" t="s">
        <v>21</v>
      </c>
      <c r="F259" s="107">
        <f>F63</f>
        <v>0</v>
      </c>
      <c r="G259" s="108"/>
      <c r="H259" s="108"/>
      <c r="I259" s="109"/>
      <c r="J259" t="s">
        <v>17</v>
      </c>
      <c r="O259" s="47">
        <f>F259*19%</f>
        <v>0</v>
      </c>
      <c r="P259" s="48"/>
      <c r="Q259" s="48"/>
      <c r="R259" s="49"/>
    </row>
    <row r="260" spans="1:18" ht="15.75" hidden="1" customHeight="1" x14ac:dyDescent="0.25">
      <c r="O260" s="1"/>
      <c r="P260" s="1"/>
      <c r="Q260" s="1"/>
      <c r="R260" s="1"/>
    </row>
    <row r="261" spans="1:18" ht="15.75" hidden="1" customHeight="1" thickBot="1" x14ac:dyDescent="0.3"/>
    <row r="262" spans="1:18" ht="15.75" hidden="1" customHeight="1" thickBot="1" x14ac:dyDescent="0.3">
      <c r="B262" s="27" t="s">
        <v>54</v>
      </c>
      <c r="O262" s="47">
        <f>O257-O259</f>
        <v>23370</v>
      </c>
      <c r="P262" s="48"/>
      <c r="Q262" s="48"/>
      <c r="R262" s="49"/>
    </row>
    <row r="263" spans="1:18" ht="15" hidden="1" customHeight="1" x14ac:dyDescent="0.25">
      <c r="O263" s="3"/>
      <c r="P263" s="3"/>
      <c r="Q263" s="3"/>
      <c r="R263" s="3"/>
    </row>
    <row r="264" spans="1:18" ht="15.75" hidden="1" customHeight="1" x14ac:dyDescent="0.25">
      <c r="B264" t="s">
        <v>43</v>
      </c>
      <c r="C264" t="s">
        <v>42</v>
      </c>
      <c r="G264" s="106" t="str">
        <f>IF(F46=0,"",O262/F42)</f>
        <v/>
      </c>
      <c r="H264" s="106"/>
    </row>
    <row r="265" spans="1:18" ht="15.75" hidden="1" customHeight="1" x14ac:dyDescent="0.25"/>
    <row r="266" spans="1:18" ht="15.75" hidden="1" customHeight="1" x14ac:dyDescent="0.25"/>
    <row r="267" spans="1:18" ht="15.75" hidden="1" customHeight="1" x14ac:dyDescent="0.25"/>
    <row r="268" spans="1:18" ht="15" hidden="1" customHeight="1" x14ac:dyDescent="0.25">
      <c r="A268" t="s">
        <v>20</v>
      </c>
    </row>
    <row r="269" spans="1:18" ht="15" hidden="1" customHeight="1" x14ac:dyDescent="0.25"/>
    <row r="270" spans="1:18" ht="15" hidden="1" customHeight="1" x14ac:dyDescent="0.25">
      <c r="A270" s="4">
        <v>0.23</v>
      </c>
    </row>
    <row r="271" spans="1:18" ht="15" hidden="1" customHeight="1" x14ac:dyDescent="0.25">
      <c r="A271" s="4">
        <v>0.27</v>
      </c>
    </row>
    <row r="272" spans="1:18" ht="15" hidden="1" customHeight="1" x14ac:dyDescent="0.25">
      <c r="A272" s="4">
        <v>0.38</v>
      </c>
    </row>
    <row r="273" spans="1:1" ht="15" hidden="1" customHeight="1" x14ac:dyDescent="0.25">
      <c r="A273" s="4">
        <v>0.41</v>
      </c>
    </row>
    <row r="274" spans="1:1" ht="15" hidden="1" customHeight="1" x14ac:dyDescent="0.25">
      <c r="A274" s="4">
        <v>0.43</v>
      </c>
    </row>
    <row r="275" spans="1:1" ht="15.75" hidden="1" customHeight="1" x14ac:dyDescent="0.25"/>
    <row r="276" spans="1:1" ht="15" hidden="1" customHeight="1" x14ac:dyDescent="0.25"/>
    <row r="277" spans="1:1" ht="15.75" hidden="1" customHeight="1" x14ac:dyDescent="0.25"/>
    <row r="278" spans="1:1" ht="15.75" hidden="1" customHeight="1" x14ac:dyDescent="0.25"/>
    <row r="279" spans="1:1" ht="15.75" hidden="1" customHeight="1" x14ac:dyDescent="0.25"/>
    <row r="280" spans="1:1" ht="15" hidden="1" customHeight="1" x14ac:dyDescent="0.25"/>
    <row r="281" spans="1:1" ht="15" hidden="1" customHeight="1" x14ac:dyDescent="0.25"/>
    <row r="282" spans="1:1" ht="15.75" hidden="1" customHeight="1" x14ac:dyDescent="0.25"/>
    <row r="283" spans="1:1" ht="15" hidden="1" customHeight="1" x14ac:dyDescent="0.25"/>
    <row r="284" spans="1:1" ht="15" hidden="1" customHeight="1" x14ac:dyDescent="0.25"/>
    <row r="285" spans="1:1" ht="15" hidden="1" customHeight="1" x14ac:dyDescent="0.25"/>
    <row r="286" spans="1:1" ht="15" hidden="1" customHeight="1" x14ac:dyDescent="0.25"/>
    <row r="287" spans="1:1" ht="15" hidden="1" customHeight="1" x14ac:dyDescent="0.25"/>
    <row r="288" spans="1:1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spans="1:33" ht="15" hidden="1" customHeight="1" x14ac:dyDescent="0.25"/>
    <row r="994" spans="1:33" ht="15" hidden="1" customHeight="1" x14ac:dyDescent="0.25"/>
    <row r="995" spans="1:33" ht="15" hidden="1" customHeight="1" x14ac:dyDescent="0.25"/>
    <row r="996" spans="1:33" ht="15" hidden="1" customHeight="1" x14ac:dyDescent="0.25"/>
    <row r="997" spans="1:33" ht="15" hidden="1" customHeight="1" x14ac:dyDescent="0.25"/>
    <row r="998" spans="1:33" ht="15" hidden="1" customHeight="1" x14ac:dyDescent="0.25"/>
    <row r="999" spans="1:33" ht="15" hidden="1" customHeight="1" x14ac:dyDescent="0.25"/>
    <row r="1000" spans="1:33" ht="15" customHeight="1" x14ac:dyDescent="0.25"/>
    <row r="1001" spans="1:33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</sheetData>
  <sheetProtection password="DD86" sheet="1" objects="1" scenarios="1"/>
  <mergeCells count="104">
    <mergeCell ref="O262:R262"/>
    <mergeCell ref="F199:J199"/>
    <mergeCell ref="F198:J198"/>
    <mergeCell ref="F200:J200"/>
    <mergeCell ref="G226:H226"/>
    <mergeCell ref="G264:H264"/>
    <mergeCell ref="E254:H254"/>
    <mergeCell ref="J254:L254"/>
    <mergeCell ref="P254:R254"/>
    <mergeCell ref="O257:R257"/>
    <mergeCell ref="F259:I259"/>
    <mergeCell ref="O259:R259"/>
    <mergeCell ref="O227:R227"/>
    <mergeCell ref="O225:R225"/>
    <mergeCell ref="E213:H213"/>
    <mergeCell ref="E215:H215"/>
    <mergeCell ref="E216:H216"/>
    <mergeCell ref="F221:I221"/>
    <mergeCell ref="E250:H250"/>
    <mergeCell ref="J250:L250"/>
    <mergeCell ref="P250:R250"/>
    <mergeCell ref="J215:L215"/>
    <mergeCell ref="J216:L216"/>
    <mergeCell ref="P215:R215"/>
    <mergeCell ref="A252:D252"/>
    <mergeCell ref="E252:H252"/>
    <mergeCell ref="J252:L252"/>
    <mergeCell ref="P252:R252"/>
    <mergeCell ref="A253:D253"/>
    <mergeCell ref="E253:H253"/>
    <mergeCell ref="J253:L253"/>
    <mergeCell ref="P253:R253"/>
    <mergeCell ref="J214:L214"/>
    <mergeCell ref="O229:R229"/>
    <mergeCell ref="E229:H229"/>
    <mergeCell ref="J229:M229"/>
    <mergeCell ref="P214:R214"/>
    <mergeCell ref="A251:D251"/>
    <mergeCell ref="E251:H251"/>
    <mergeCell ref="J251:L251"/>
    <mergeCell ref="P251:R251"/>
    <mergeCell ref="O222:R222"/>
    <mergeCell ref="P216:R216"/>
    <mergeCell ref="O221:R221"/>
    <mergeCell ref="O224:R224"/>
    <mergeCell ref="O219:R219"/>
    <mergeCell ref="A214:D214"/>
    <mergeCell ref="E214:H214"/>
    <mergeCell ref="D1:M2"/>
    <mergeCell ref="F11:H11"/>
    <mergeCell ref="F4:J4"/>
    <mergeCell ref="F6:J6"/>
    <mergeCell ref="F8:J8"/>
    <mergeCell ref="P12:R12"/>
    <mergeCell ref="P14:R14"/>
    <mergeCell ref="P16:R16"/>
    <mergeCell ref="P18:R18"/>
    <mergeCell ref="M14:N14"/>
    <mergeCell ref="I14:K14"/>
    <mergeCell ref="I12:K12"/>
    <mergeCell ref="F13:H13"/>
    <mergeCell ref="M12:N12"/>
    <mergeCell ref="F15:H15"/>
    <mergeCell ref="F17:H17"/>
    <mergeCell ref="C14:E14"/>
    <mergeCell ref="P10:R10"/>
    <mergeCell ref="P20:R20"/>
    <mergeCell ref="O23:R23"/>
    <mergeCell ref="O25:R25"/>
    <mergeCell ref="C18:E18"/>
    <mergeCell ref="I18:K18"/>
    <mergeCell ref="M18:N18"/>
    <mergeCell ref="O38:R39"/>
    <mergeCell ref="A38:E39"/>
    <mergeCell ref="F38:H39"/>
    <mergeCell ref="I38:I39"/>
    <mergeCell ref="F19:H19"/>
    <mergeCell ref="C16:E16"/>
    <mergeCell ref="F21:H21"/>
    <mergeCell ref="F25:I25"/>
    <mergeCell ref="B28:N29"/>
    <mergeCell ref="J31:M32"/>
    <mergeCell ref="I16:K16"/>
    <mergeCell ref="M16:N16"/>
    <mergeCell ref="A213:D213"/>
    <mergeCell ref="J35:M36"/>
    <mergeCell ref="I20:K20"/>
    <mergeCell ref="M20:N20"/>
    <mergeCell ref="J38:M39"/>
    <mergeCell ref="F32:G33"/>
    <mergeCell ref="B32:E33"/>
    <mergeCell ref="O28:R29"/>
    <mergeCell ref="A215:D215"/>
    <mergeCell ref="J213:L213"/>
    <mergeCell ref="H204:J204"/>
    <mergeCell ref="H205:J205"/>
    <mergeCell ref="H206:J206"/>
    <mergeCell ref="H207:J207"/>
    <mergeCell ref="H208:J208"/>
    <mergeCell ref="E212:H212"/>
    <mergeCell ref="P212:R212"/>
    <mergeCell ref="J212:L212"/>
    <mergeCell ref="P213:R213"/>
    <mergeCell ref="O35:R36"/>
  </mergeCells>
  <hyperlinks>
    <hyperlink ref="M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Sig. Mezzacapo</dc:creator>
  <cp:lastModifiedBy>aluppi</cp:lastModifiedBy>
  <cp:lastPrinted>2016-04-12T19:49:47Z</cp:lastPrinted>
  <dcterms:created xsi:type="dcterms:W3CDTF">2015-04-15T14:05:20Z</dcterms:created>
  <dcterms:modified xsi:type="dcterms:W3CDTF">2016-05-20T08:44:42Z</dcterms:modified>
</cp:coreProperties>
</file>